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20115" windowHeight="7755"/>
  </bookViews>
  <sheets>
    <sheet name="VERSION" sheetId="5" r:id="rId1"/>
    <sheet name="TIME NOW" sheetId="1" r:id="rId2"/>
    <sheet name="FUTURE TIME" sheetId="4" r:id="rId3"/>
  </sheets>
  <calcPr calcId="125725"/>
</workbook>
</file>

<file path=xl/calcChain.xml><?xml version="1.0" encoding="utf-8"?>
<calcChain xmlns="http://schemas.openxmlformats.org/spreadsheetml/2006/main">
  <c r="B6" i="4"/>
  <c r="B8"/>
  <c r="B8" i="1"/>
  <c r="B6"/>
  <c r="B11" i="4"/>
  <c r="B4"/>
  <c r="G2"/>
  <c r="F2"/>
  <c r="F3"/>
  <c r="G2" i="1"/>
  <c r="F2"/>
  <c r="B11"/>
  <c r="B4"/>
  <c r="B1"/>
  <c r="G3" i="4" l="1"/>
  <c r="G6" s="1"/>
  <c r="G3" i="1"/>
  <c r="G6" s="1"/>
  <c r="F4" s="1"/>
  <c r="F3"/>
  <c r="F4" i="4" l="1"/>
  <c r="B15" s="1"/>
  <c r="B16" s="1"/>
  <c r="B17" s="1"/>
  <c r="G4"/>
  <c r="G4" i="1"/>
  <c r="B18" i="4" l="1"/>
  <c r="B19" s="1"/>
  <c r="B15" i="1"/>
  <c r="B16" s="1"/>
  <c r="D17" i="4" l="1"/>
  <c r="L17"/>
  <c r="M17"/>
  <c r="E17"/>
  <c r="G17"/>
  <c r="H17"/>
  <c r="I17"/>
  <c r="F17"/>
  <c r="J17"/>
  <c r="K17"/>
  <c r="C17"/>
  <c r="B18" i="1"/>
  <c r="B19" s="1"/>
  <c r="B17"/>
  <c r="M17" l="1"/>
  <c r="L17"/>
  <c r="K17"/>
  <c r="J17"/>
  <c r="I17"/>
  <c r="G17"/>
  <c r="F17"/>
  <c r="H17"/>
  <c r="E17"/>
  <c r="D17"/>
  <c r="C17"/>
</calcChain>
</file>

<file path=xl/sharedStrings.xml><?xml version="1.0" encoding="utf-8"?>
<sst xmlns="http://schemas.openxmlformats.org/spreadsheetml/2006/main" count="60" uniqueCount="25">
  <si>
    <t>Consumption Rate per slot</t>
  </si>
  <si>
    <t>kWh</t>
  </si>
  <si>
    <t>Charge Rate per slot</t>
  </si>
  <si>
    <t>Time Now</t>
  </si>
  <si>
    <t>Battery Capacity</t>
  </si>
  <si>
    <t>Minimum Battery % Level</t>
  </si>
  <si>
    <t>Useable Battery Capacity</t>
  </si>
  <si>
    <t>Battery Level Now %</t>
  </si>
  <si>
    <t>Time Slot</t>
  </si>
  <si>
    <t>Number of Slots</t>
  </si>
  <si>
    <t>Battery Level Now</t>
  </si>
  <si>
    <t>Hour</t>
  </si>
  <si>
    <t>Minute</t>
  </si>
  <si>
    <t>Time to Slot Start</t>
  </si>
  <si>
    <t>Battery Level at Slot Start</t>
  </si>
  <si>
    <t>hours</t>
  </si>
  <si>
    <t>Battery Level at Slot End</t>
  </si>
  <si>
    <t>Battery Level at Slot End %</t>
  </si>
  <si>
    <t>Battery Level at Slot Start %</t>
  </si>
  <si>
    <t>Future Now</t>
  </si>
  <si>
    <t>Consumption Rate per Day</t>
  </si>
  <si>
    <t>kW</t>
  </si>
  <si>
    <t>Charge Rate of Charger</t>
  </si>
  <si>
    <t>First Release</t>
  </si>
  <si>
    <t>FUTURE TIME - Consumption Rate per Slot formula corrected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</si>
</sst>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0" fontId="2" fillId="0" borderId="0" xfId="0" applyFont="1"/>
    <xf numFmtId="9" fontId="0" fillId="0" borderId="0" xfId="1" applyFont="1"/>
    <xf numFmtId="2" fontId="3" fillId="0" borderId="0" xfId="0" applyNumberFormat="1" applyFont="1" applyFill="1"/>
    <xf numFmtId="164" fontId="2" fillId="2" borderId="0" xfId="0" applyNumberFormat="1" applyFont="1" applyFill="1" applyProtection="1">
      <protection locked="0"/>
    </xf>
    <xf numFmtId="9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3" borderId="0" xfId="0" applyFont="1" applyFill="1"/>
    <xf numFmtId="9" fontId="3" fillId="3" borderId="0" xfId="0" applyNumberFormat="1" applyFont="1" applyFill="1"/>
    <xf numFmtId="2" fontId="3" fillId="3" borderId="0" xfId="0" applyNumberFormat="1" applyFont="1" applyFill="1"/>
    <xf numFmtId="2" fontId="0" fillId="0" borderId="0" xfId="0" applyNumberFormat="1" applyAlignment="1" applyProtection="1">
      <alignment horizontal="center"/>
    </xf>
    <xf numFmtId="0" fontId="0" fillId="0" borderId="0" xfId="0" applyProtection="1"/>
  </cellXfs>
  <cellStyles count="2">
    <cellStyle name="Normal" xfId="0" builtinId="0"/>
    <cellStyle name="Percent" xfId="1" builtinId="5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/>
  </sheetViews>
  <sheetFormatPr defaultRowHeight="15"/>
  <cols>
    <col min="1" max="1" width="9.140625" style="13"/>
    <col min="2" max="2" width="102.5703125" style="14" customWidth="1"/>
    <col min="3" max="16384" width="9.140625" style="14"/>
  </cols>
  <sheetData>
    <row r="1" spans="1:2">
      <c r="A1" s="13">
        <v>1</v>
      </c>
      <c r="B1" s="14" t="s">
        <v>23</v>
      </c>
    </row>
    <row r="2" spans="1:2">
      <c r="A2" s="13">
        <v>1.01</v>
      </c>
      <c r="B2" s="14" t="s">
        <v>24</v>
      </c>
    </row>
  </sheetData>
  <sheetProtection sheet="1" objects="1" scenarios="1" selectLockedCell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19"/>
  <sheetViews>
    <sheetView workbookViewId="0">
      <selection activeCell="B10" sqref="B10"/>
    </sheetView>
  </sheetViews>
  <sheetFormatPr defaultRowHeight="15"/>
  <cols>
    <col min="1" max="1" width="26" style="1" bestFit="1" customWidth="1"/>
    <col min="2" max="2" width="8.140625" bestFit="1" customWidth="1"/>
    <col min="3" max="13" width="10" bestFit="1" customWidth="1"/>
  </cols>
  <sheetData>
    <row r="1" spans="1:7">
      <c r="A1" s="1" t="s">
        <v>3</v>
      </c>
      <c r="B1" s="1">
        <f ca="1">NOW()</f>
        <v>45683.019160185184</v>
      </c>
      <c r="F1" t="s">
        <v>11</v>
      </c>
      <c r="G1" t="s">
        <v>12</v>
      </c>
    </row>
    <row r="2" spans="1:7">
      <c r="A2" s="1" t="s">
        <v>4</v>
      </c>
      <c r="B2" s="10">
        <v>13.9</v>
      </c>
      <c r="C2" t="s">
        <v>1</v>
      </c>
      <c r="F2">
        <f>HOUR(B12)</f>
        <v>6</v>
      </c>
      <c r="G2">
        <f>MINUTE(B12)</f>
        <v>0</v>
      </c>
    </row>
    <row r="3" spans="1:7" ht="15.75" thickBot="1">
      <c r="A3" s="1" t="s">
        <v>5</v>
      </c>
      <c r="B3" s="11">
        <v>0.2</v>
      </c>
      <c r="F3" s="3">
        <f ca="1">HOUR(B1)</f>
        <v>0</v>
      </c>
      <c r="G3" s="3">
        <f ca="1">MINUTE(B1)</f>
        <v>27</v>
      </c>
    </row>
    <row r="4" spans="1:7">
      <c r="A4" s="1" t="s">
        <v>6</v>
      </c>
      <c r="B4" s="6">
        <f>B2*(1-B3)</f>
        <v>11.120000000000001</v>
      </c>
      <c r="C4" t="s">
        <v>1</v>
      </c>
      <c r="F4">
        <f ca="1">IF(IF(G6&lt;0,F2-F3-1,F2-F3)&lt;0,24+IF(G6&lt;0,F2-F3-1,F2-F3),IF(G6&lt;0,F2-F3-1,F2-F3))</f>
        <v>5</v>
      </c>
      <c r="G4">
        <f ca="1">IF(G6&lt;0,60+G2-G3,G2-G3)</f>
        <v>33</v>
      </c>
    </row>
    <row r="5" spans="1:7">
      <c r="A5" s="1" t="s">
        <v>20</v>
      </c>
      <c r="B5" s="12">
        <v>9.6999999999999993</v>
      </c>
      <c r="C5" t="s">
        <v>1</v>
      </c>
    </row>
    <row r="6" spans="1:7">
      <c r="A6" s="1" t="s">
        <v>0</v>
      </c>
      <c r="B6" s="6">
        <f>B5/48</f>
        <v>0.20208333333333331</v>
      </c>
      <c r="C6" t="s">
        <v>1</v>
      </c>
      <c r="G6" s="4">
        <f ca="1">G2-G3</f>
        <v>-27</v>
      </c>
    </row>
    <row r="7" spans="1:7">
      <c r="A7" s="1" t="s">
        <v>22</v>
      </c>
      <c r="B7" s="12">
        <v>5</v>
      </c>
      <c r="C7" t="s">
        <v>21</v>
      </c>
      <c r="G7" s="4"/>
    </row>
    <row r="8" spans="1:7">
      <c r="A8" s="1" t="s">
        <v>2</v>
      </c>
      <c r="B8" s="6">
        <f>B7/2</f>
        <v>2.5</v>
      </c>
      <c r="C8" t="s">
        <v>1</v>
      </c>
    </row>
    <row r="9" spans="1:7">
      <c r="B9" s="1"/>
    </row>
    <row r="10" spans="1:7">
      <c r="A10" s="1" t="s">
        <v>7</v>
      </c>
      <c r="B10" s="8">
        <v>0.73</v>
      </c>
    </row>
    <row r="11" spans="1:7">
      <c r="A11" s="1" t="s">
        <v>10</v>
      </c>
      <c r="B11" s="2">
        <f>B10*B2</f>
        <v>10.147</v>
      </c>
      <c r="C11" t="s">
        <v>1</v>
      </c>
    </row>
    <row r="12" spans="1:7">
      <c r="A12" s="1" t="s">
        <v>8</v>
      </c>
      <c r="B12" s="7">
        <v>0.25</v>
      </c>
    </row>
    <row r="13" spans="1:7">
      <c r="A13" s="1" t="s">
        <v>9</v>
      </c>
      <c r="B13" s="9">
        <v>1</v>
      </c>
    </row>
    <row r="15" spans="1:7">
      <c r="A15" s="1" t="s">
        <v>13</v>
      </c>
      <c r="B15" s="2">
        <f ca="1">F4+(G4/60)</f>
        <v>5.55</v>
      </c>
      <c r="C15" s="2" t="s">
        <v>15</v>
      </c>
    </row>
    <row r="16" spans="1:7">
      <c r="A16" s="1" t="s">
        <v>14</v>
      </c>
      <c r="B16" s="2">
        <f ca="1">MAX(B3*B2,B11-(B6*2*B15))</f>
        <v>7.9038750000000011</v>
      </c>
      <c r="C16" t="s">
        <v>1</v>
      </c>
    </row>
    <row r="17" spans="1:13">
      <c r="A17" s="1" t="s">
        <v>18</v>
      </c>
      <c r="B17" s="5">
        <f ca="1">B16/B2</f>
        <v>0.56862410071942449</v>
      </c>
      <c r="C17" t="str">
        <f ca="1">IF($B$17&lt;0.3,"WARNING","")</f>
        <v/>
      </c>
      <c r="D17" t="str">
        <f t="shared" ref="D17:M17" ca="1" si="0">IF($B$17&lt;0.3,"WARNING","")</f>
        <v/>
      </c>
      <c r="E17" t="str">
        <f t="shared" ca="1" si="0"/>
        <v/>
      </c>
      <c r="F17" t="str">
        <f t="shared" ca="1" si="0"/>
        <v/>
      </c>
      <c r="G17" t="str">
        <f t="shared" ca="1" si="0"/>
        <v/>
      </c>
      <c r="H17" t="str">
        <f t="shared" ca="1" si="0"/>
        <v/>
      </c>
      <c r="I17" t="str">
        <f t="shared" ca="1" si="0"/>
        <v/>
      </c>
      <c r="J17" t="str">
        <f t="shared" ca="1" si="0"/>
        <v/>
      </c>
      <c r="K17" t="str">
        <f t="shared" ca="1" si="0"/>
        <v/>
      </c>
      <c r="L17" t="str">
        <f t="shared" ca="1" si="0"/>
        <v/>
      </c>
      <c r="M17" t="str">
        <f t="shared" ca="1" si="0"/>
        <v/>
      </c>
    </row>
    <row r="18" spans="1:13">
      <c r="A18" s="1" t="s">
        <v>16</v>
      </c>
      <c r="B18" s="2">
        <f ca="1">MIN(B16-(B6*B13)+(B8*B13),B2)</f>
        <v>10.201791666666669</v>
      </c>
      <c r="C18" t="s">
        <v>1</v>
      </c>
    </row>
    <row r="19" spans="1:13">
      <c r="A19" s="1" t="s">
        <v>17</v>
      </c>
      <c r="B19" s="5">
        <f ca="1">B18/B2</f>
        <v>0.73394184652278194</v>
      </c>
    </row>
  </sheetData>
  <sheetProtection sheet="1" objects="1" scenarios="1" selectLockedCells="1"/>
  <conditionalFormatting sqref="B17">
    <cfRule type="cellIs" dxfId="9" priority="5" operator="lessThan">
      <formula>0.3</formula>
    </cfRule>
  </conditionalFormatting>
  <conditionalFormatting sqref="B17:M17">
    <cfRule type="cellIs" dxfId="8" priority="4" operator="lessThan">
      <formula>0.3</formula>
    </cfRule>
  </conditionalFormatting>
  <conditionalFormatting sqref="C17:M17">
    <cfRule type="containsText" dxfId="7" priority="1" operator="containsText" text="WARNING">
      <formula>NOT(ISERROR(SEARCH("WARNING",C17)))</formula>
    </cfRule>
    <cfRule type="cellIs" dxfId="6" priority="2" operator="equal">
      <formula>"""WARNING"""</formula>
    </cfRule>
    <cfRule type="cellIs" dxfId="5" priority="3" operator="equal">
      <formula>"""WARNING"""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19"/>
  <sheetViews>
    <sheetView workbookViewId="0">
      <selection activeCell="B1" sqref="B1"/>
    </sheetView>
  </sheetViews>
  <sheetFormatPr defaultRowHeight="15"/>
  <cols>
    <col min="1" max="1" width="26" style="1" bestFit="1" customWidth="1"/>
    <col min="2" max="2" width="8.140625" bestFit="1" customWidth="1"/>
    <col min="3" max="13" width="10" bestFit="1" customWidth="1"/>
  </cols>
  <sheetData>
    <row r="1" spans="1:7">
      <c r="A1" s="1" t="s">
        <v>19</v>
      </c>
      <c r="B1" s="7">
        <v>0.35416666666666669</v>
      </c>
      <c r="F1" t="s">
        <v>11</v>
      </c>
      <c r="G1" t="s">
        <v>12</v>
      </c>
    </row>
    <row r="2" spans="1:7">
      <c r="A2" s="1" t="s">
        <v>4</v>
      </c>
      <c r="B2" s="10">
        <v>13.9</v>
      </c>
      <c r="C2" t="s">
        <v>1</v>
      </c>
      <c r="F2">
        <f>HOUR(B12)</f>
        <v>22</v>
      </c>
      <c r="G2">
        <f>MINUTE(B12)</f>
        <v>30</v>
      </c>
    </row>
    <row r="3" spans="1:7" ht="15.75" thickBot="1">
      <c r="A3" s="1" t="s">
        <v>5</v>
      </c>
      <c r="B3" s="11">
        <v>0.2</v>
      </c>
      <c r="F3" s="3">
        <f>HOUR(B1)</f>
        <v>8</v>
      </c>
      <c r="G3" s="3">
        <f>MINUTE(B1)</f>
        <v>30</v>
      </c>
    </row>
    <row r="4" spans="1:7">
      <c r="A4" s="1" t="s">
        <v>6</v>
      </c>
      <c r="B4" s="6">
        <f>B2*(1-B3)</f>
        <v>11.120000000000001</v>
      </c>
      <c r="C4" t="s">
        <v>1</v>
      </c>
      <c r="F4">
        <f>IF(IF(G6&lt;0,F2-F3-1,F2-F3)&lt;0,24+IF(G6&lt;0,F2-F3-1,F2-F3),IF(G6&lt;0,F2-F3-1,F2-F3))</f>
        <v>14</v>
      </c>
      <c r="G4">
        <f>IF(G6&lt;0,60+G2-G3,G2-G3)</f>
        <v>0</v>
      </c>
    </row>
    <row r="5" spans="1:7">
      <c r="A5" s="1" t="s">
        <v>20</v>
      </c>
      <c r="B5" s="12">
        <v>9.6999999999999993</v>
      </c>
      <c r="C5" t="s">
        <v>1</v>
      </c>
    </row>
    <row r="6" spans="1:7">
      <c r="A6" s="1" t="s">
        <v>0</v>
      </c>
      <c r="B6" s="6">
        <f>B5/48</f>
        <v>0.20208333333333331</v>
      </c>
      <c r="C6" t="s">
        <v>1</v>
      </c>
      <c r="G6" s="4">
        <f>G2-G3</f>
        <v>0</v>
      </c>
    </row>
    <row r="7" spans="1:7">
      <c r="A7" s="1" t="s">
        <v>22</v>
      </c>
      <c r="B7" s="12">
        <v>5</v>
      </c>
      <c r="C7" t="s">
        <v>21</v>
      </c>
      <c r="G7" s="4"/>
    </row>
    <row r="8" spans="1:7">
      <c r="A8" s="1" t="s">
        <v>2</v>
      </c>
      <c r="B8" s="6">
        <f>B7/2</f>
        <v>2.5</v>
      </c>
      <c r="C8" t="s">
        <v>1</v>
      </c>
    </row>
    <row r="9" spans="1:7">
      <c r="B9" s="1"/>
    </row>
    <row r="10" spans="1:7">
      <c r="A10" s="1" t="s">
        <v>7</v>
      </c>
      <c r="B10" s="8">
        <v>1</v>
      </c>
    </row>
    <row r="11" spans="1:7">
      <c r="A11" s="1" t="s">
        <v>10</v>
      </c>
      <c r="B11" s="2">
        <f>B10*B2</f>
        <v>13.9</v>
      </c>
      <c r="C11" t="s">
        <v>1</v>
      </c>
    </row>
    <row r="12" spans="1:7">
      <c r="A12" s="1" t="s">
        <v>8</v>
      </c>
      <c r="B12" s="7">
        <v>0.9375</v>
      </c>
    </row>
    <row r="13" spans="1:7">
      <c r="A13" s="1" t="s">
        <v>9</v>
      </c>
      <c r="B13" s="9">
        <v>1</v>
      </c>
    </row>
    <row r="15" spans="1:7">
      <c r="A15" s="1" t="s">
        <v>13</v>
      </c>
      <c r="B15" s="2">
        <f>F4+(G4/60)</f>
        <v>14</v>
      </c>
      <c r="C15" s="2" t="s">
        <v>15</v>
      </c>
    </row>
    <row r="16" spans="1:7">
      <c r="A16" s="1" t="s">
        <v>14</v>
      </c>
      <c r="B16" s="2">
        <f>MAX(B3*B2,B11-(B6*2*B15))</f>
        <v>8.2416666666666671</v>
      </c>
      <c r="C16" t="s">
        <v>1</v>
      </c>
    </row>
    <row r="17" spans="1:13">
      <c r="A17" s="1" t="s">
        <v>18</v>
      </c>
      <c r="B17" s="5">
        <f>B16/B2</f>
        <v>0.59292565947242204</v>
      </c>
      <c r="C17" t="str">
        <f>IF($B$17&lt;0.3,"WARNING","")</f>
        <v/>
      </c>
      <c r="D17" t="str">
        <f t="shared" ref="D17:M17" si="0">IF($B$17&lt;0.3,"WARNING","")</f>
        <v/>
      </c>
      <c r="E17" t="str">
        <f t="shared" si="0"/>
        <v/>
      </c>
      <c r="F17" t="str">
        <f t="shared" si="0"/>
        <v/>
      </c>
      <c r="G17" t="str">
        <f t="shared" si="0"/>
        <v/>
      </c>
      <c r="H17" t="str">
        <f t="shared" si="0"/>
        <v/>
      </c>
      <c r="I17" t="str">
        <f t="shared" si="0"/>
        <v/>
      </c>
      <c r="J17" t="str">
        <f t="shared" si="0"/>
        <v/>
      </c>
      <c r="K17" t="str">
        <f t="shared" si="0"/>
        <v/>
      </c>
      <c r="L17" t="str">
        <f t="shared" si="0"/>
        <v/>
      </c>
      <c r="M17" t="str">
        <f t="shared" si="0"/>
        <v/>
      </c>
    </row>
    <row r="18" spans="1:13">
      <c r="A18" s="1" t="s">
        <v>16</v>
      </c>
      <c r="B18" s="2">
        <f>MIN(B16-(B6*B13)+(B8*B13),B2)</f>
        <v>10.539583333333335</v>
      </c>
      <c r="C18" t="s">
        <v>1</v>
      </c>
    </row>
    <row r="19" spans="1:13">
      <c r="A19" s="1" t="s">
        <v>17</v>
      </c>
      <c r="B19" s="5">
        <f>B18/B2</f>
        <v>0.75824340527577949</v>
      </c>
    </row>
  </sheetData>
  <sheetProtection sheet="1" objects="1" scenarios="1" selectLockedCells="1"/>
  <conditionalFormatting sqref="B17">
    <cfRule type="cellIs" dxfId="4" priority="5" operator="lessThan">
      <formula>0.3</formula>
    </cfRule>
  </conditionalFormatting>
  <conditionalFormatting sqref="B17:M17">
    <cfRule type="cellIs" dxfId="3" priority="4" operator="lessThan">
      <formula>0.3</formula>
    </cfRule>
  </conditionalFormatting>
  <conditionalFormatting sqref="C17:M17">
    <cfRule type="containsText" dxfId="2" priority="1" operator="containsText" text="WARNING">
      <formula>NOT(ISERROR(SEARCH("WARNING",C17)))</formula>
    </cfRule>
    <cfRule type="cellIs" dxfId="1" priority="2" operator="equal">
      <formula>"""WARNING"""</formula>
    </cfRule>
    <cfRule type="cellIs" dxfId="0" priority="3" operator="equal">
      <formula>"""WARNING"""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TIME NOW</vt:lpstr>
      <vt:lpstr>FUTURE 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2025-01-25T17:45:45Z</dcterms:created>
  <dcterms:modified xsi:type="dcterms:W3CDTF">2025-01-26T00:29:33Z</dcterms:modified>
</cp:coreProperties>
</file>